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600" tabRatio="793" activeTab="0"/>
  </bookViews>
  <sheets>
    <sheet name="FORMULA1" sheetId="1" r:id="rId1"/>
  </sheets>
  <definedNames>
    <definedName name="_xlnm.Print_Area" localSheetId="0">'FORMULA1'!$A$1:$N$56</definedName>
  </definedNames>
  <calcPr fullCalcOnLoad="1"/>
</workbook>
</file>

<file path=xl/sharedStrings.xml><?xml version="1.0" encoding="utf-8"?>
<sst xmlns="http://schemas.openxmlformats.org/spreadsheetml/2006/main" count="73" uniqueCount="70">
  <si>
    <t>NOMBRE</t>
  </si>
  <si>
    <t xml:space="preserve"> - 3% VRP1</t>
  </si>
  <si>
    <t xml:space="preserve"> + 3% VRP1</t>
  </si>
  <si>
    <t>&gt;97%</t>
  </si>
  <si>
    <t>&lt;103%</t>
  </si>
  <si>
    <t>EN RANGO</t>
  </si>
  <si>
    <t>PROPUESTAS</t>
  </si>
  <si>
    <t>P.O</t>
  </si>
  <si>
    <t>MIN.P</t>
  </si>
  <si>
    <t>MAX.P</t>
  </si>
  <si>
    <t>ADM.</t>
  </si>
  <si>
    <t>VR.ABS.</t>
  </si>
  <si>
    <t>DIFERENCIA</t>
  </si>
  <si>
    <t>VALOR</t>
  </si>
  <si>
    <t>GANADOR</t>
  </si>
  <si>
    <t>P.OFICIAL</t>
  </si>
  <si>
    <t>min</t>
  </si>
  <si>
    <t>VRP1</t>
  </si>
  <si>
    <t>VRP2</t>
  </si>
  <si>
    <t>VR PRMEDIO FINAL</t>
  </si>
  <si>
    <t>VRPF</t>
  </si>
  <si>
    <t>MENOR VR ABS</t>
  </si>
  <si>
    <t>No PROPUESTAS</t>
  </si>
  <si>
    <t>No</t>
  </si>
  <si>
    <t>PROPUESTA CD+CI</t>
  </si>
  <si>
    <t>ADM</t>
  </si>
  <si>
    <t>ARQ. DIEGO ANDRES CASTRO GARCIA</t>
  </si>
  <si>
    <t>ING. VICTOR HUGO RODRIGUEZ LOPEZ</t>
  </si>
  <si>
    <t>Coordinador</t>
  </si>
  <si>
    <t>Profesional Universitario</t>
  </si>
  <si>
    <t>AREA DE EDIFICIOS, CONSTRUCCION Y MANTENIMIENTO</t>
  </si>
  <si>
    <t>SECTOR LAS GUACAS</t>
  </si>
  <si>
    <t>HAROLD ALBERTO MUÑOZ</t>
  </si>
  <si>
    <t>CONSORCIO CONSTRUYENDO FUTURO</t>
  </si>
  <si>
    <t>HUBER RICARDO HOYOS</t>
  </si>
  <si>
    <t>PROESA</t>
  </si>
  <si>
    <t>RUBEN DARIO CASTILLO</t>
  </si>
  <si>
    <t>OCAMPO LUIS VALLEJO</t>
  </si>
  <si>
    <t>JESUS FRANCISCO CASTRO</t>
  </si>
  <si>
    <t>MARIA EUGENIA CARVAJAL</t>
  </si>
  <si>
    <t>YAMIL FABIAN HANDAM</t>
  </si>
  <si>
    <t>BERNARDO JOSE GOMEZ</t>
  </si>
  <si>
    <t>FONNSA E.U</t>
  </si>
  <si>
    <t>MIGUEL ANTONIO SATIZABAL</t>
  </si>
  <si>
    <t>ARMANDO ESCOBAR</t>
  </si>
  <si>
    <t>ORLANDO DIAZ TELLO</t>
  </si>
  <si>
    <t>DIEGO FERNANDO CORTES</t>
  </si>
  <si>
    <t>VICTOR PARRA</t>
  </si>
  <si>
    <t>CONSORCIO CARFER</t>
  </si>
  <si>
    <t>CARLOS ALBERTO PALTA</t>
  </si>
  <si>
    <t>AYRSON HERNAN MOLINA</t>
  </si>
  <si>
    <t>PATRICIA DEL CARMEN RODRIGUEZ</t>
  </si>
  <si>
    <t>FERNANDO LOPEZ ROJAS</t>
  </si>
  <si>
    <t>MANUEL ANTONO MUÑOZ</t>
  </si>
  <si>
    <t>CONSORCIO PEREZ ARIAS</t>
  </si>
  <si>
    <t>HECTOR GUERRERO</t>
  </si>
  <si>
    <t>PEDRO CAICEDO J</t>
  </si>
  <si>
    <t>JUAN CARLOS VALENCIA</t>
  </si>
  <si>
    <t>JOSE ALFONSO GRIMALDO</t>
  </si>
  <si>
    <t>DIEGO REINEL FERNANDEZ</t>
  </si>
  <si>
    <t>JUAN CARLOS CANENCIO</t>
  </si>
  <si>
    <t>OSCAR ALBERTO CAICEDO</t>
  </si>
  <si>
    <t>UNIVERSIDAD DEL CAUCA</t>
  </si>
  <si>
    <t>VICERRECTORIA ADMINISTRATIVA</t>
  </si>
  <si>
    <t>CONVOCATORIA PUBLICA No. 024 DE 2008</t>
  </si>
  <si>
    <t>CONSTRUCCION DEL LABORATORIO DE MADERAS DE LA FACULTAD DE CIENCIAS AGROPECUARIAS</t>
  </si>
  <si>
    <t>APLICACIÓN FORMULA No. 1</t>
  </si>
  <si>
    <t>Popayán, Diciembre 11 de 2008</t>
  </si>
  <si>
    <t>RANGO</t>
  </si>
  <si>
    <t>ADMIS.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</si>
</sst>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0.000"/>
    <numFmt numFmtId="183" formatCode="#,##0.0"/>
    <numFmt numFmtId="184" formatCode="#,##0.000"/>
    <numFmt numFmtId="185" formatCode="0.000000"/>
    <numFmt numFmtId="186" formatCode="0.00000"/>
    <numFmt numFmtId="187" formatCode="0.0000"/>
    <numFmt numFmtId="188" formatCode="[$$-409]#,##0"/>
    <numFmt numFmtId="189" formatCode="0.0"/>
    <numFmt numFmtId="190" formatCode="&quot;$ &quot;#,##0.00"/>
    <numFmt numFmtId="191" formatCode="&quot;$ &quot;#,##0"/>
    <numFmt numFmtId="192" formatCode="_-* #,##0.00\ _$_-;\-* #,##0.00\ _$_-;_-* &quot;-&quot;??\ _$_-;_-@_-"/>
    <numFmt numFmtId="193" formatCode="[$$-240A]\ #,##0.00"/>
    <numFmt numFmtId="194" formatCode="_-* #,##0.0\ _$_-;\-* #,##0.0\ _$_-;_-* &quot;-&quot;??\ _$_-;_-@_-"/>
    <numFmt numFmtId="195" formatCode="[$$-240A]\ #,##0"/>
    <numFmt numFmtId="196" formatCode="_ &quot;$&quot;\ * #,##0_ ;_ &quot;$&quot;\ * \-#,##0_ ;_ &quot;$&quot;\ * &quot;-&quot;??_ ;_ @_ "/>
    <numFmt numFmtId="197" formatCode="_(&quot;$&quot;\ * #,##0.0000_);_(&quot;$&quot;\ * \(#,##0.0000\);_(&quot;$&quot;\ * &quot;-&quot;??_);_(@_)"/>
  </numFmts>
  <fonts count="31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81" fontId="1" fillId="0" borderId="10" xfId="48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1" fillId="0" borderId="0" xfId="48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181" fontId="1" fillId="0" borderId="0" xfId="48" applyNumberFormat="1" applyFont="1" applyFill="1" applyAlignment="1">
      <alignment horizontal="center"/>
    </xf>
    <xf numFmtId="181" fontId="1" fillId="0" borderId="0" xfId="0" applyNumberFormat="1" applyFont="1" applyFill="1" applyAlignment="1">
      <alignment/>
    </xf>
    <xf numFmtId="3" fontId="1" fillId="0" borderId="0" xfId="48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9" fillId="0" borderId="11" xfId="0" applyNumberFormat="1" applyFont="1" applyBorder="1" applyAlignment="1">
      <alignment/>
    </xf>
    <xf numFmtId="181" fontId="2" fillId="0" borderId="0" xfId="48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/>
    </xf>
    <xf numFmtId="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justify"/>
    </xf>
    <xf numFmtId="0" fontId="1" fillId="0" borderId="11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81" fontId="1" fillId="0" borderId="11" xfId="48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3" fontId="30" fillId="0" borderId="16" xfId="0" applyNumberFormat="1" applyFont="1" applyFill="1" applyBorder="1" applyAlignment="1">
      <alignment/>
    </xf>
    <xf numFmtId="3" fontId="30" fillId="0" borderId="17" xfId="0" applyNumberFormat="1" applyFont="1" applyFill="1" applyBorder="1" applyAlignment="1">
      <alignment/>
    </xf>
    <xf numFmtId="3" fontId="30" fillId="0" borderId="18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181" fontId="8" fillId="0" borderId="11" xfId="48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49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/>
    </xf>
    <xf numFmtId="4" fontId="27" fillId="0" borderId="11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" fillId="0" borderId="12" xfId="0" applyFont="1" applyFill="1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49" fontId="30" fillId="0" borderId="0" xfId="0" applyNumberFormat="1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justify"/>
    </xf>
    <xf numFmtId="3" fontId="2" fillId="0" borderId="14" xfId="0" applyNumberFormat="1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75" zoomScaleNormal="75" zoomScaleSheetLayoutView="100" zoomScalePageLayoutView="0" workbookViewId="0" topLeftCell="A10">
      <selection activeCell="A1" sqref="A1:N56"/>
    </sheetView>
  </sheetViews>
  <sheetFormatPr defaultColWidth="11.421875" defaultRowHeight="12.75"/>
  <cols>
    <col min="1" max="1" width="7.7109375" style="6" customWidth="1"/>
    <col min="2" max="2" width="35.140625" style="4" customWidth="1"/>
    <col min="3" max="3" width="22.57421875" style="5" bestFit="1" customWidth="1"/>
    <col min="4" max="4" width="8.00390625" style="6" customWidth="1"/>
    <col min="5" max="5" width="17.421875" style="6" customWidth="1"/>
    <col min="6" max="6" width="6.7109375" style="6" customWidth="1"/>
    <col min="7" max="7" width="20.57421875" style="6" customWidth="1"/>
    <col min="8" max="8" width="17.57421875" style="6" customWidth="1"/>
    <col min="9" max="9" width="6.7109375" style="6" customWidth="1"/>
    <col min="10" max="11" width="8.8515625" style="6" customWidth="1"/>
    <col min="12" max="12" width="16.140625" style="6" customWidth="1"/>
    <col min="13" max="13" width="18.8515625" style="6" customWidth="1"/>
    <col min="14" max="14" width="13.57421875" style="6" customWidth="1"/>
    <col min="15" max="15" width="0" style="6" hidden="1" customWidth="1"/>
    <col min="16" max="16" width="30.57421875" style="6" hidden="1" customWidth="1"/>
    <col min="17" max="17" width="12.00390625" style="6" hidden="1" customWidth="1"/>
    <col min="18" max="16384" width="11.421875" style="6" customWidth="1"/>
  </cols>
  <sheetData>
    <row r="1" spans="1:14" s="21" customFormat="1" ht="12.75">
      <c r="A1" s="64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21" customFormat="1" ht="12.75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21" customFormat="1" ht="12.75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s="21" customFormat="1" ht="12.75">
      <c r="A4" s="65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21" customFormat="1" ht="12.75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21" customFormat="1" ht="12.75">
      <c r="A6" s="63" t="s">
        <v>66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ht="14.25">
      <c r="B7" s="24" t="s">
        <v>64</v>
      </c>
    </row>
    <row r="8" ht="14.25">
      <c r="B8" s="24"/>
    </row>
    <row r="9" spans="2:14" ht="14.25">
      <c r="B9" s="24"/>
      <c r="L9" s="69" t="s">
        <v>67</v>
      </c>
      <c r="M9" s="69"/>
      <c r="N9" s="69"/>
    </row>
    <row r="10" spans="1:14" ht="18.75" customHeight="1">
      <c r="A10" s="70"/>
      <c r="B10" s="71" t="s">
        <v>0</v>
      </c>
      <c r="C10" s="73" t="s">
        <v>24</v>
      </c>
      <c r="D10" s="66" t="s">
        <v>10</v>
      </c>
      <c r="E10" s="29" t="s">
        <v>13</v>
      </c>
      <c r="F10" s="30"/>
      <c r="G10" s="29" t="s">
        <v>68</v>
      </c>
      <c r="H10" s="29" t="s">
        <v>68</v>
      </c>
      <c r="I10" s="32"/>
      <c r="J10" s="32"/>
      <c r="K10" s="32"/>
      <c r="L10" s="29" t="s">
        <v>6</v>
      </c>
      <c r="M10" s="29" t="s">
        <v>20</v>
      </c>
      <c r="N10" s="35" t="s">
        <v>12</v>
      </c>
    </row>
    <row r="11" spans="1:16" s="7" customFormat="1" ht="27.75" customHeight="1">
      <c r="A11" s="70"/>
      <c r="B11" s="72"/>
      <c r="C11" s="74"/>
      <c r="D11" s="67"/>
      <c r="E11" s="37" t="str">
        <f>C10</f>
        <v>PROPUESTA CD+CI</v>
      </c>
      <c r="F11" s="31" t="s">
        <v>25</v>
      </c>
      <c r="G11" s="33">
        <v>0.97</v>
      </c>
      <c r="H11" s="33">
        <v>1.03</v>
      </c>
      <c r="I11" s="34" t="s">
        <v>3</v>
      </c>
      <c r="J11" s="34" t="s">
        <v>4</v>
      </c>
      <c r="K11" s="34" t="s">
        <v>69</v>
      </c>
      <c r="L11" s="34" t="s">
        <v>5</v>
      </c>
      <c r="M11" s="34"/>
      <c r="N11" s="34" t="s">
        <v>11</v>
      </c>
      <c r="O11" s="7" t="s">
        <v>16</v>
      </c>
      <c r="P11" s="7" t="s">
        <v>14</v>
      </c>
    </row>
    <row r="12" spans="1:16" ht="15">
      <c r="A12" s="29" t="s">
        <v>23</v>
      </c>
      <c r="B12" s="36" t="s">
        <v>15</v>
      </c>
      <c r="C12" s="40">
        <v>90278222</v>
      </c>
      <c r="D12" s="41"/>
      <c r="E12" s="42">
        <f>C12</f>
        <v>90278222</v>
      </c>
      <c r="F12" s="11"/>
      <c r="G12" s="12"/>
      <c r="H12" s="11"/>
      <c r="O12" s="13">
        <f>ROUND(ABS(MIN(N13:N42)),0)</f>
        <v>22851</v>
      </c>
      <c r="P12" s="7"/>
    </row>
    <row r="13" spans="1:17" ht="18" customHeight="1">
      <c r="A13" s="60">
        <v>1</v>
      </c>
      <c r="B13" s="61" t="s">
        <v>33</v>
      </c>
      <c r="C13" s="62">
        <v>88469862</v>
      </c>
      <c r="D13" s="38">
        <v>1</v>
      </c>
      <c r="E13" s="43">
        <f aca="true" t="shared" si="0" ref="E13:E42">IF(D13=1,C13*D13,"")</f>
        <v>88469862</v>
      </c>
      <c r="F13" s="38" t="str">
        <f aca="true" t="shared" si="1" ref="F13:F42">IF(D13=1,"SI","NO")</f>
        <v>SI</v>
      </c>
      <c r="G13" s="43">
        <f aca="true" t="shared" si="2" ref="G13:G42">$E$47</f>
        <v>86428353.40866667</v>
      </c>
      <c r="H13" s="43">
        <f aca="true" t="shared" si="3" ref="H13:H42">$E$48</f>
        <v>91774437.12466666</v>
      </c>
      <c r="I13" s="38" t="str">
        <f aca="true" t="shared" si="4" ref="I13:I42">IF(C13&gt;G13,"1","0")</f>
        <v>1</v>
      </c>
      <c r="J13" s="38" t="str">
        <f aca="true" t="shared" si="5" ref="J13:J42">IF(C13&lt;H13,"1","0")</f>
        <v>1</v>
      </c>
      <c r="K13" s="38" t="str">
        <f aca="true" t="shared" si="6" ref="K13:K42">IF(D13*I13*J13=1,"SI","NO")</f>
        <v>SI</v>
      </c>
      <c r="L13" s="44">
        <f aca="true" t="shared" si="7" ref="L13:L42">IF(D13*I13*J13=1,C13,"")</f>
        <v>88469862</v>
      </c>
      <c r="M13" s="45">
        <f aca="true" t="shared" si="8" ref="M13:M42">$E$54</f>
        <v>89272178.1112378</v>
      </c>
      <c r="N13" s="46">
        <f aca="true" t="shared" si="9" ref="N13:N42">ROUND(ABS(M13-L13),0)</f>
        <v>802316</v>
      </c>
      <c r="O13" s="13">
        <f aca="true" t="shared" si="10" ref="O13:O21">O12</f>
        <v>22851</v>
      </c>
      <c r="P13" s="7">
        <f aca="true" t="shared" si="11" ref="P13:P42">IF(N13=O13,B13,"")</f>
      </c>
      <c r="Q13" s="16">
        <f>N13-O13</f>
        <v>779465</v>
      </c>
    </row>
    <row r="14" spans="1:17" ht="14.25">
      <c r="A14" s="60">
        <v>2</v>
      </c>
      <c r="B14" s="61" t="s">
        <v>34</v>
      </c>
      <c r="C14" s="62">
        <v>88927879</v>
      </c>
      <c r="D14" s="38">
        <v>1</v>
      </c>
      <c r="E14" s="43">
        <f t="shared" si="0"/>
        <v>88927879</v>
      </c>
      <c r="F14" s="38" t="str">
        <f t="shared" si="1"/>
        <v>SI</v>
      </c>
      <c r="G14" s="43">
        <f t="shared" si="2"/>
        <v>86428353.40866667</v>
      </c>
      <c r="H14" s="43">
        <f t="shared" si="3"/>
        <v>91774437.12466666</v>
      </c>
      <c r="I14" s="38" t="str">
        <f t="shared" si="4"/>
        <v>1</v>
      </c>
      <c r="J14" s="38" t="str">
        <f t="shared" si="5"/>
        <v>1</v>
      </c>
      <c r="K14" s="38" t="str">
        <f t="shared" si="6"/>
        <v>SI</v>
      </c>
      <c r="L14" s="44">
        <f t="shared" si="7"/>
        <v>88927879</v>
      </c>
      <c r="M14" s="45">
        <f t="shared" si="8"/>
        <v>89272178.1112378</v>
      </c>
      <c r="N14" s="46">
        <f t="shared" si="9"/>
        <v>344299</v>
      </c>
      <c r="O14" s="13">
        <f t="shared" si="10"/>
        <v>22851</v>
      </c>
      <c r="P14" s="7">
        <f t="shared" si="11"/>
      </c>
      <c r="Q14" s="16">
        <f aca="true" t="shared" si="12" ref="Q14:Q42">N14-O14</f>
        <v>321448</v>
      </c>
    </row>
    <row r="15" spans="1:17" ht="14.25">
      <c r="A15" s="60">
        <v>3</v>
      </c>
      <c r="B15" s="61" t="s">
        <v>35</v>
      </c>
      <c r="C15" s="62">
        <v>89192962</v>
      </c>
      <c r="D15" s="38">
        <v>1</v>
      </c>
      <c r="E15" s="43">
        <f t="shared" si="0"/>
        <v>89192962</v>
      </c>
      <c r="F15" s="38" t="str">
        <f t="shared" si="1"/>
        <v>SI</v>
      </c>
      <c r="G15" s="43">
        <f t="shared" si="2"/>
        <v>86428353.40866667</v>
      </c>
      <c r="H15" s="43">
        <f t="shared" si="3"/>
        <v>91774437.12466666</v>
      </c>
      <c r="I15" s="38" t="str">
        <f t="shared" si="4"/>
        <v>1</v>
      </c>
      <c r="J15" s="38" t="str">
        <f t="shared" si="5"/>
        <v>1</v>
      </c>
      <c r="K15" s="38" t="str">
        <f t="shared" si="6"/>
        <v>SI</v>
      </c>
      <c r="L15" s="44">
        <f t="shared" si="7"/>
        <v>89192962</v>
      </c>
      <c r="M15" s="45">
        <f t="shared" si="8"/>
        <v>89272178.1112378</v>
      </c>
      <c r="N15" s="46">
        <f t="shared" si="9"/>
        <v>79216</v>
      </c>
      <c r="O15" s="13">
        <f t="shared" si="10"/>
        <v>22851</v>
      </c>
      <c r="P15" s="7">
        <f t="shared" si="11"/>
      </c>
      <c r="Q15" s="16">
        <f t="shared" si="12"/>
        <v>56365</v>
      </c>
    </row>
    <row r="16" spans="1:17" ht="14.25">
      <c r="A16" s="60">
        <v>4</v>
      </c>
      <c r="B16" s="61" t="s">
        <v>36</v>
      </c>
      <c r="C16" s="62">
        <v>88076376</v>
      </c>
      <c r="D16" s="38">
        <v>1</v>
      </c>
      <c r="E16" s="43">
        <f t="shared" si="0"/>
        <v>88076376</v>
      </c>
      <c r="F16" s="38" t="str">
        <f t="shared" si="1"/>
        <v>SI</v>
      </c>
      <c r="G16" s="43">
        <f t="shared" si="2"/>
        <v>86428353.40866667</v>
      </c>
      <c r="H16" s="43">
        <f t="shared" si="3"/>
        <v>91774437.12466666</v>
      </c>
      <c r="I16" s="38" t="str">
        <f t="shared" si="4"/>
        <v>1</v>
      </c>
      <c r="J16" s="38" t="str">
        <f t="shared" si="5"/>
        <v>1</v>
      </c>
      <c r="K16" s="38" t="str">
        <f t="shared" si="6"/>
        <v>SI</v>
      </c>
      <c r="L16" s="44">
        <f t="shared" si="7"/>
        <v>88076376</v>
      </c>
      <c r="M16" s="45">
        <f t="shared" si="8"/>
        <v>89272178.1112378</v>
      </c>
      <c r="N16" s="46">
        <f t="shared" si="9"/>
        <v>1195802</v>
      </c>
      <c r="O16" s="13">
        <f t="shared" si="10"/>
        <v>22851</v>
      </c>
      <c r="P16" s="7">
        <f t="shared" si="11"/>
      </c>
      <c r="Q16" s="16">
        <f t="shared" si="12"/>
        <v>1172951</v>
      </c>
    </row>
    <row r="17" spans="1:17" ht="14.25">
      <c r="A17" s="60">
        <v>5</v>
      </c>
      <c r="B17" s="61" t="s">
        <v>37</v>
      </c>
      <c r="C17" s="62">
        <v>88999000</v>
      </c>
      <c r="D17" s="38">
        <v>1</v>
      </c>
      <c r="E17" s="43">
        <f t="shared" si="0"/>
        <v>88999000</v>
      </c>
      <c r="F17" s="38" t="str">
        <f t="shared" si="1"/>
        <v>SI</v>
      </c>
      <c r="G17" s="43">
        <f t="shared" si="2"/>
        <v>86428353.40866667</v>
      </c>
      <c r="H17" s="43">
        <f t="shared" si="3"/>
        <v>91774437.12466666</v>
      </c>
      <c r="I17" s="38" t="str">
        <f t="shared" si="4"/>
        <v>1</v>
      </c>
      <c r="J17" s="38" t="str">
        <f t="shared" si="5"/>
        <v>1</v>
      </c>
      <c r="K17" s="38" t="str">
        <f t="shared" si="6"/>
        <v>SI</v>
      </c>
      <c r="L17" s="44">
        <f t="shared" si="7"/>
        <v>88999000</v>
      </c>
      <c r="M17" s="45">
        <f t="shared" si="8"/>
        <v>89272178.1112378</v>
      </c>
      <c r="N17" s="46">
        <f t="shared" si="9"/>
        <v>273178</v>
      </c>
      <c r="O17" s="13">
        <f t="shared" si="10"/>
        <v>22851</v>
      </c>
      <c r="P17" s="7">
        <f t="shared" si="11"/>
      </c>
      <c r="Q17" s="16">
        <f t="shared" si="12"/>
        <v>250327</v>
      </c>
    </row>
    <row r="18" spans="1:17" ht="14.25">
      <c r="A18" s="60">
        <v>6</v>
      </c>
      <c r="B18" s="61" t="s">
        <v>38</v>
      </c>
      <c r="C18" s="62">
        <v>89319465</v>
      </c>
      <c r="D18" s="38">
        <v>1</v>
      </c>
      <c r="E18" s="43">
        <f t="shared" si="0"/>
        <v>89319465</v>
      </c>
      <c r="F18" s="38" t="str">
        <f t="shared" si="1"/>
        <v>SI</v>
      </c>
      <c r="G18" s="43">
        <f t="shared" si="2"/>
        <v>86428353.40866667</v>
      </c>
      <c r="H18" s="43">
        <f t="shared" si="3"/>
        <v>91774437.12466666</v>
      </c>
      <c r="I18" s="38" t="str">
        <f t="shared" si="4"/>
        <v>1</v>
      </c>
      <c r="J18" s="38" t="str">
        <f t="shared" si="5"/>
        <v>1</v>
      </c>
      <c r="K18" s="38" t="str">
        <f t="shared" si="6"/>
        <v>SI</v>
      </c>
      <c r="L18" s="44">
        <f t="shared" si="7"/>
        <v>89319465</v>
      </c>
      <c r="M18" s="45">
        <f t="shared" si="8"/>
        <v>89272178.1112378</v>
      </c>
      <c r="N18" s="46">
        <f t="shared" si="9"/>
        <v>47287</v>
      </c>
      <c r="O18" s="13">
        <f t="shared" si="10"/>
        <v>22851</v>
      </c>
      <c r="P18" s="7">
        <f t="shared" si="11"/>
      </c>
      <c r="Q18" s="16">
        <f t="shared" si="12"/>
        <v>24436</v>
      </c>
    </row>
    <row r="19" spans="1:17" ht="14.25">
      <c r="A19" s="60">
        <v>7</v>
      </c>
      <c r="B19" s="61" t="s">
        <v>39</v>
      </c>
      <c r="C19" s="62">
        <v>89493800</v>
      </c>
      <c r="D19" s="38">
        <v>1</v>
      </c>
      <c r="E19" s="43">
        <f t="shared" si="0"/>
        <v>89493800</v>
      </c>
      <c r="F19" s="38" t="str">
        <f t="shared" si="1"/>
        <v>SI</v>
      </c>
      <c r="G19" s="43">
        <f t="shared" si="2"/>
        <v>86428353.40866667</v>
      </c>
      <c r="H19" s="43">
        <f t="shared" si="3"/>
        <v>91774437.12466666</v>
      </c>
      <c r="I19" s="38" t="str">
        <f t="shared" si="4"/>
        <v>1</v>
      </c>
      <c r="J19" s="38" t="str">
        <f t="shared" si="5"/>
        <v>1</v>
      </c>
      <c r="K19" s="38" t="str">
        <f t="shared" si="6"/>
        <v>SI</v>
      </c>
      <c r="L19" s="44">
        <f t="shared" si="7"/>
        <v>89493800</v>
      </c>
      <c r="M19" s="45">
        <f t="shared" si="8"/>
        <v>89272178.1112378</v>
      </c>
      <c r="N19" s="46">
        <f t="shared" si="9"/>
        <v>221622</v>
      </c>
      <c r="O19" s="13">
        <f t="shared" si="10"/>
        <v>22851</v>
      </c>
      <c r="P19" s="7">
        <f t="shared" si="11"/>
      </c>
      <c r="Q19" s="16">
        <f t="shared" si="12"/>
        <v>198771</v>
      </c>
    </row>
    <row r="20" spans="1:17" ht="14.25">
      <c r="A20" s="60">
        <v>8</v>
      </c>
      <c r="B20" s="61" t="s">
        <v>40</v>
      </c>
      <c r="C20" s="62">
        <v>89246562</v>
      </c>
      <c r="D20" s="38">
        <v>1</v>
      </c>
      <c r="E20" s="43">
        <f t="shared" si="0"/>
        <v>89246562</v>
      </c>
      <c r="F20" s="38" t="str">
        <f t="shared" si="1"/>
        <v>SI</v>
      </c>
      <c r="G20" s="43">
        <f t="shared" si="2"/>
        <v>86428353.40866667</v>
      </c>
      <c r="H20" s="43">
        <f t="shared" si="3"/>
        <v>91774437.12466666</v>
      </c>
      <c r="I20" s="38" t="str">
        <f t="shared" si="4"/>
        <v>1</v>
      </c>
      <c r="J20" s="38" t="str">
        <f t="shared" si="5"/>
        <v>1</v>
      </c>
      <c r="K20" s="38" t="str">
        <f t="shared" si="6"/>
        <v>SI</v>
      </c>
      <c r="L20" s="44">
        <f t="shared" si="7"/>
        <v>89246562</v>
      </c>
      <c r="M20" s="45">
        <f t="shared" si="8"/>
        <v>89272178.1112378</v>
      </c>
      <c r="N20" s="46">
        <f t="shared" si="9"/>
        <v>25616</v>
      </c>
      <c r="O20" s="13">
        <f t="shared" si="10"/>
        <v>22851</v>
      </c>
      <c r="P20" s="7">
        <f t="shared" si="11"/>
      </c>
      <c r="Q20" s="16">
        <f t="shared" si="12"/>
        <v>2765</v>
      </c>
    </row>
    <row r="21" spans="1:17" ht="14.25">
      <c r="A21" s="60">
        <v>9</v>
      </c>
      <c r="B21" s="61" t="s">
        <v>41</v>
      </c>
      <c r="C21" s="62">
        <v>89236617</v>
      </c>
      <c r="D21" s="38">
        <v>1</v>
      </c>
      <c r="E21" s="43">
        <f t="shared" si="0"/>
        <v>89236617</v>
      </c>
      <c r="F21" s="38" t="str">
        <f t="shared" si="1"/>
        <v>SI</v>
      </c>
      <c r="G21" s="43">
        <f t="shared" si="2"/>
        <v>86428353.40866667</v>
      </c>
      <c r="H21" s="43">
        <f t="shared" si="3"/>
        <v>91774437.12466666</v>
      </c>
      <c r="I21" s="38" t="str">
        <f t="shared" si="4"/>
        <v>1</v>
      </c>
      <c r="J21" s="38" t="str">
        <f t="shared" si="5"/>
        <v>1</v>
      </c>
      <c r="K21" s="38" t="str">
        <f t="shared" si="6"/>
        <v>SI</v>
      </c>
      <c r="L21" s="44">
        <f t="shared" si="7"/>
        <v>89236617</v>
      </c>
      <c r="M21" s="45">
        <f t="shared" si="8"/>
        <v>89272178.1112378</v>
      </c>
      <c r="N21" s="46">
        <f t="shared" si="9"/>
        <v>35561</v>
      </c>
      <c r="O21" s="13">
        <f t="shared" si="10"/>
        <v>22851</v>
      </c>
      <c r="P21" s="7">
        <f t="shared" si="11"/>
      </c>
      <c r="Q21" s="16">
        <f t="shared" si="12"/>
        <v>12710</v>
      </c>
    </row>
    <row r="22" spans="1:17" ht="14.25">
      <c r="A22" s="60">
        <v>10</v>
      </c>
      <c r="B22" s="61" t="s">
        <v>42</v>
      </c>
      <c r="C22" s="62">
        <v>88800000</v>
      </c>
      <c r="D22" s="38">
        <v>1</v>
      </c>
      <c r="E22" s="43">
        <f aca="true" t="shared" si="13" ref="E22:E35">IF(D22=1,C22*D22,"")</f>
        <v>88800000</v>
      </c>
      <c r="F22" s="38" t="str">
        <f aca="true" t="shared" si="14" ref="F22:F35">IF(D22=1,"SI","NO")</f>
        <v>SI</v>
      </c>
      <c r="G22" s="43">
        <f t="shared" si="2"/>
        <v>86428353.40866667</v>
      </c>
      <c r="H22" s="43">
        <f t="shared" si="3"/>
        <v>91774437.12466666</v>
      </c>
      <c r="I22" s="38" t="str">
        <f aca="true" t="shared" si="15" ref="I22:I35">IF(C22&gt;G22,"1","0")</f>
        <v>1</v>
      </c>
      <c r="J22" s="38" t="str">
        <f aca="true" t="shared" si="16" ref="J22:J35">IF(C22&lt;H22,"1","0")</f>
        <v>1</v>
      </c>
      <c r="K22" s="38" t="str">
        <f aca="true" t="shared" si="17" ref="K22:K35">IF(D22*I22*J22=1,"SI","NO")</f>
        <v>SI</v>
      </c>
      <c r="L22" s="44">
        <f aca="true" t="shared" si="18" ref="L22:L35">IF(D22*I22*J22=1,C22,"")</f>
        <v>88800000</v>
      </c>
      <c r="M22" s="45">
        <f t="shared" si="8"/>
        <v>89272178.1112378</v>
      </c>
      <c r="N22" s="46">
        <f aca="true" t="shared" si="19" ref="N22:N35">ROUND(ABS(M22-L22),0)</f>
        <v>472178</v>
      </c>
      <c r="O22" s="13"/>
      <c r="P22" s="7"/>
      <c r="Q22" s="16"/>
    </row>
    <row r="23" spans="1:17" ht="14.25">
      <c r="A23" s="60">
        <v>11</v>
      </c>
      <c r="B23" s="61" t="s">
        <v>43</v>
      </c>
      <c r="C23" s="62">
        <v>88937913</v>
      </c>
      <c r="D23" s="38">
        <v>1</v>
      </c>
      <c r="E23" s="43">
        <f t="shared" si="13"/>
        <v>88937913</v>
      </c>
      <c r="F23" s="38" t="str">
        <f t="shared" si="14"/>
        <v>SI</v>
      </c>
      <c r="G23" s="43">
        <f t="shared" si="2"/>
        <v>86428353.40866667</v>
      </c>
      <c r="H23" s="43">
        <f t="shared" si="3"/>
        <v>91774437.12466666</v>
      </c>
      <c r="I23" s="38" t="str">
        <f t="shared" si="15"/>
        <v>1</v>
      </c>
      <c r="J23" s="38" t="str">
        <f t="shared" si="16"/>
        <v>1</v>
      </c>
      <c r="K23" s="38" t="str">
        <f t="shared" si="17"/>
        <v>SI</v>
      </c>
      <c r="L23" s="44">
        <f t="shared" si="18"/>
        <v>88937913</v>
      </c>
      <c r="M23" s="45">
        <f t="shared" si="8"/>
        <v>89272178.1112378</v>
      </c>
      <c r="N23" s="46">
        <f t="shared" si="19"/>
        <v>334265</v>
      </c>
      <c r="O23" s="13"/>
      <c r="P23" s="7"/>
      <c r="Q23" s="16"/>
    </row>
    <row r="24" spans="1:17" ht="14.25">
      <c r="A24" s="60">
        <v>12</v>
      </c>
      <c r="B24" s="61" t="s">
        <v>44</v>
      </c>
      <c r="C24" s="62">
        <v>89774798</v>
      </c>
      <c r="D24" s="38">
        <v>1</v>
      </c>
      <c r="E24" s="43">
        <f t="shared" si="13"/>
        <v>89774798</v>
      </c>
      <c r="F24" s="38" t="str">
        <f t="shared" si="14"/>
        <v>SI</v>
      </c>
      <c r="G24" s="43">
        <f t="shared" si="2"/>
        <v>86428353.40866667</v>
      </c>
      <c r="H24" s="43">
        <f t="shared" si="3"/>
        <v>91774437.12466666</v>
      </c>
      <c r="I24" s="38" t="str">
        <f t="shared" si="15"/>
        <v>1</v>
      </c>
      <c r="J24" s="38" t="str">
        <f t="shared" si="16"/>
        <v>1</v>
      </c>
      <c r="K24" s="38" t="str">
        <f t="shared" si="17"/>
        <v>SI</v>
      </c>
      <c r="L24" s="44">
        <f t="shared" si="18"/>
        <v>89774798</v>
      </c>
      <c r="M24" s="45">
        <f t="shared" si="8"/>
        <v>89272178.1112378</v>
      </c>
      <c r="N24" s="46">
        <f t="shared" si="19"/>
        <v>502620</v>
      </c>
      <c r="O24" s="13"/>
      <c r="P24" s="7"/>
      <c r="Q24" s="16"/>
    </row>
    <row r="25" spans="1:17" ht="14.25">
      <c r="A25" s="60">
        <v>13</v>
      </c>
      <c r="B25" s="61" t="s">
        <v>45</v>
      </c>
      <c r="C25" s="62">
        <v>88425000</v>
      </c>
      <c r="D25" s="38">
        <v>1</v>
      </c>
      <c r="E25" s="43">
        <f t="shared" si="13"/>
        <v>88425000</v>
      </c>
      <c r="F25" s="38" t="str">
        <f t="shared" si="14"/>
        <v>SI</v>
      </c>
      <c r="G25" s="43">
        <f t="shared" si="2"/>
        <v>86428353.40866667</v>
      </c>
      <c r="H25" s="43">
        <f t="shared" si="3"/>
        <v>91774437.12466666</v>
      </c>
      <c r="I25" s="38" t="str">
        <f t="shared" si="15"/>
        <v>1</v>
      </c>
      <c r="J25" s="38" t="str">
        <f t="shared" si="16"/>
        <v>1</v>
      </c>
      <c r="K25" s="38" t="str">
        <f t="shared" si="17"/>
        <v>SI</v>
      </c>
      <c r="L25" s="44">
        <f t="shared" si="18"/>
        <v>88425000</v>
      </c>
      <c r="M25" s="45">
        <f t="shared" si="8"/>
        <v>89272178.1112378</v>
      </c>
      <c r="N25" s="46">
        <f t="shared" si="19"/>
        <v>847178</v>
      </c>
      <c r="O25" s="13"/>
      <c r="P25" s="7"/>
      <c r="Q25" s="16"/>
    </row>
    <row r="26" spans="1:17" ht="14.25">
      <c r="A26" s="60">
        <v>14</v>
      </c>
      <c r="B26" s="61" t="s">
        <v>46</v>
      </c>
      <c r="C26" s="62">
        <v>89078716</v>
      </c>
      <c r="D26" s="38">
        <v>1</v>
      </c>
      <c r="E26" s="43">
        <f t="shared" si="13"/>
        <v>89078716</v>
      </c>
      <c r="F26" s="38" t="str">
        <f t="shared" si="14"/>
        <v>SI</v>
      </c>
      <c r="G26" s="43">
        <f t="shared" si="2"/>
        <v>86428353.40866667</v>
      </c>
      <c r="H26" s="43">
        <f t="shared" si="3"/>
        <v>91774437.12466666</v>
      </c>
      <c r="I26" s="38" t="str">
        <f t="shared" si="15"/>
        <v>1</v>
      </c>
      <c r="J26" s="38" t="str">
        <f t="shared" si="16"/>
        <v>1</v>
      </c>
      <c r="K26" s="38" t="str">
        <f t="shared" si="17"/>
        <v>SI</v>
      </c>
      <c r="L26" s="44">
        <f t="shared" si="18"/>
        <v>89078716</v>
      </c>
      <c r="M26" s="45">
        <f t="shared" si="8"/>
        <v>89272178.1112378</v>
      </c>
      <c r="N26" s="46">
        <f t="shared" si="19"/>
        <v>193462</v>
      </c>
      <c r="O26" s="13"/>
      <c r="P26" s="7"/>
      <c r="Q26" s="16"/>
    </row>
    <row r="27" spans="1:17" ht="14.25">
      <c r="A27" s="60">
        <v>15</v>
      </c>
      <c r="B27" s="61" t="s">
        <v>47</v>
      </c>
      <c r="C27" s="62">
        <v>89213256</v>
      </c>
      <c r="D27" s="38">
        <v>1</v>
      </c>
      <c r="E27" s="43">
        <f t="shared" si="13"/>
        <v>89213256</v>
      </c>
      <c r="F27" s="38" t="str">
        <f t="shared" si="14"/>
        <v>SI</v>
      </c>
      <c r="G27" s="43">
        <f t="shared" si="2"/>
        <v>86428353.40866667</v>
      </c>
      <c r="H27" s="43">
        <f t="shared" si="3"/>
        <v>91774437.12466666</v>
      </c>
      <c r="I27" s="38" t="str">
        <f t="shared" si="15"/>
        <v>1</v>
      </c>
      <c r="J27" s="38" t="str">
        <f t="shared" si="16"/>
        <v>1</v>
      </c>
      <c r="K27" s="38" t="str">
        <f t="shared" si="17"/>
        <v>SI</v>
      </c>
      <c r="L27" s="44">
        <f t="shared" si="18"/>
        <v>89213256</v>
      </c>
      <c r="M27" s="45">
        <f t="shared" si="8"/>
        <v>89272178.1112378</v>
      </c>
      <c r="N27" s="46">
        <f t="shared" si="19"/>
        <v>58922</v>
      </c>
      <c r="O27" s="13"/>
      <c r="P27" s="7"/>
      <c r="Q27" s="16"/>
    </row>
    <row r="28" spans="1:17" ht="14.25">
      <c r="A28" s="60">
        <v>16</v>
      </c>
      <c r="B28" s="61" t="s">
        <v>48</v>
      </c>
      <c r="C28" s="62">
        <v>89050524</v>
      </c>
      <c r="D28" s="38">
        <v>1</v>
      </c>
      <c r="E28" s="43">
        <f t="shared" si="13"/>
        <v>89050524</v>
      </c>
      <c r="F28" s="38" t="str">
        <f t="shared" si="14"/>
        <v>SI</v>
      </c>
      <c r="G28" s="43">
        <f t="shared" si="2"/>
        <v>86428353.40866667</v>
      </c>
      <c r="H28" s="43">
        <f t="shared" si="3"/>
        <v>91774437.12466666</v>
      </c>
      <c r="I28" s="38" t="str">
        <f t="shared" si="15"/>
        <v>1</v>
      </c>
      <c r="J28" s="38" t="str">
        <f t="shared" si="16"/>
        <v>1</v>
      </c>
      <c r="K28" s="38" t="str">
        <f t="shared" si="17"/>
        <v>SI</v>
      </c>
      <c r="L28" s="44">
        <f t="shared" si="18"/>
        <v>89050524</v>
      </c>
      <c r="M28" s="45">
        <f t="shared" si="8"/>
        <v>89272178.1112378</v>
      </c>
      <c r="N28" s="46">
        <f t="shared" si="19"/>
        <v>221654</v>
      </c>
      <c r="O28" s="13"/>
      <c r="P28" s="7"/>
      <c r="Q28" s="16"/>
    </row>
    <row r="29" spans="1:17" ht="14.25">
      <c r="A29" s="60">
        <v>17</v>
      </c>
      <c r="B29" s="61" t="s">
        <v>49</v>
      </c>
      <c r="C29" s="62">
        <v>89819206</v>
      </c>
      <c r="D29" s="38">
        <v>1</v>
      </c>
      <c r="E29" s="43">
        <f t="shared" si="13"/>
        <v>89819206</v>
      </c>
      <c r="F29" s="38" t="str">
        <f t="shared" si="14"/>
        <v>SI</v>
      </c>
      <c r="G29" s="43">
        <f t="shared" si="2"/>
        <v>86428353.40866667</v>
      </c>
      <c r="H29" s="43">
        <f t="shared" si="3"/>
        <v>91774437.12466666</v>
      </c>
      <c r="I29" s="38" t="str">
        <f t="shared" si="15"/>
        <v>1</v>
      </c>
      <c r="J29" s="38" t="str">
        <f t="shared" si="16"/>
        <v>1</v>
      </c>
      <c r="K29" s="38" t="str">
        <f t="shared" si="17"/>
        <v>SI</v>
      </c>
      <c r="L29" s="44">
        <f t="shared" si="18"/>
        <v>89819206</v>
      </c>
      <c r="M29" s="45">
        <f t="shared" si="8"/>
        <v>89272178.1112378</v>
      </c>
      <c r="N29" s="46">
        <f t="shared" si="19"/>
        <v>547028</v>
      </c>
      <c r="O29" s="13"/>
      <c r="P29" s="7"/>
      <c r="Q29" s="16"/>
    </row>
    <row r="30" spans="1:17" ht="14.25">
      <c r="A30" s="60">
        <v>18</v>
      </c>
      <c r="B30" s="61" t="s">
        <v>50</v>
      </c>
      <c r="C30" s="62">
        <v>88764456</v>
      </c>
      <c r="D30" s="38">
        <v>1</v>
      </c>
      <c r="E30" s="43">
        <f t="shared" si="13"/>
        <v>88764456</v>
      </c>
      <c r="F30" s="38" t="str">
        <f t="shared" si="14"/>
        <v>SI</v>
      </c>
      <c r="G30" s="43">
        <f t="shared" si="2"/>
        <v>86428353.40866667</v>
      </c>
      <c r="H30" s="43">
        <f t="shared" si="3"/>
        <v>91774437.12466666</v>
      </c>
      <c r="I30" s="38" t="str">
        <f t="shared" si="15"/>
        <v>1</v>
      </c>
      <c r="J30" s="38" t="str">
        <f t="shared" si="16"/>
        <v>1</v>
      </c>
      <c r="K30" s="38" t="str">
        <f t="shared" si="17"/>
        <v>SI</v>
      </c>
      <c r="L30" s="44">
        <f t="shared" si="18"/>
        <v>88764456</v>
      </c>
      <c r="M30" s="45">
        <f t="shared" si="8"/>
        <v>89272178.1112378</v>
      </c>
      <c r="N30" s="46">
        <f t="shared" si="19"/>
        <v>507722</v>
      </c>
      <c r="O30" s="13"/>
      <c r="P30" s="7"/>
      <c r="Q30" s="16"/>
    </row>
    <row r="31" spans="1:17" ht="14.25">
      <c r="A31" s="60">
        <v>19</v>
      </c>
      <c r="B31" s="61" t="s">
        <v>51</v>
      </c>
      <c r="C31" s="62">
        <v>89402635</v>
      </c>
      <c r="D31" s="38">
        <v>1</v>
      </c>
      <c r="E31" s="43">
        <f t="shared" si="13"/>
        <v>89402635</v>
      </c>
      <c r="F31" s="38" t="str">
        <f t="shared" si="14"/>
        <v>SI</v>
      </c>
      <c r="G31" s="43">
        <f t="shared" si="2"/>
        <v>86428353.40866667</v>
      </c>
      <c r="H31" s="43">
        <f t="shared" si="3"/>
        <v>91774437.12466666</v>
      </c>
      <c r="I31" s="38" t="str">
        <f t="shared" si="15"/>
        <v>1</v>
      </c>
      <c r="J31" s="38" t="str">
        <f t="shared" si="16"/>
        <v>1</v>
      </c>
      <c r="K31" s="38" t="str">
        <f t="shared" si="17"/>
        <v>SI</v>
      </c>
      <c r="L31" s="44">
        <f t="shared" si="18"/>
        <v>89402635</v>
      </c>
      <c r="M31" s="45">
        <f t="shared" si="8"/>
        <v>89272178.1112378</v>
      </c>
      <c r="N31" s="46">
        <f t="shared" si="19"/>
        <v>130457</v>
      </c>
      <c r="O31" s="13"/>
      <c r="P31" s="7"/>
      <c r="Q31" s="16"/>
    </row>
    <row r="32" spans="1:17" ht="14.25">
      <c r="A32" s="60">
        <v>20</v>
      </c>
      <c r="B32" s="61" t="s">
        <v>52</v>
      </c>
      <c r="C32" s="62">
        <v>89238458</v>
      </c>
      <c r="D32" s="38">
        <v>1</v>
      </c>
      <c r="E32" s="43">
        <f t="shared" si="13"/>
        <v>89238458</v>
      </c>
      <c r="F32" s="38" t="str">
        <f t="shared" si="14"/>
        <v>SI</v>
      </c>
      <c r="G32" s="43">
        <f t="shared" si="2"/>
        <v>86428353.40866667</v>
      </c>
      <c r="H32" s="43">
        <f t="shared" si="3"/>
        <v>91774437.12466666</v>
      </c>
      <c r="I32" s="38" t="str">
        <f t="shared" si="15"/>
        <v>1</v>
      </c>
      <c r="J32" s="38" t="str">
        <f t="shared" si="16"/>
        <v>1</v>
      </c>
      <c r="K32" s="38" t="str">
        <f t="shared" si="17"/>
        <v>SI</v>
      </c>
      <c r="L32" s="44">
        <f t="shared" si="18"/>
        <v>89238458</v>
      </c>
      <c r="M32" s="45">
        <f t="shared" si="8"/>
        <v>89272178.1112378</v>
      </c>
      <c r="N32" s="46">
        <f t="shared" si="19"/>
        <v>33720</v>
      </c>
      <c r="O32" s="13"/>
      <c r="P32" s="7"/>
      <c r="Q32" s="16"/>
    </row>
    <row r="33" spans="1:17" ht="14.25">
      <c r="A33" s="60">
        <v>21</v>
      </c>
      <c r="B33" s="61" t="s">
        <v>53</v>
      </c>
      <c r="C33" s="62">
        <v>88681483</v>
      </c>
      <c r="D33" s="38">
        <v>1</v>
      </c>
      <c r="E33" s="43">
        <f t="shared" si="13"/>
        <v>88681483</v>
      </c>
      <c r="F33" s="38" t="str">
        <f t="shared" si="14"/>
        <v>SI</v>
      </c>
      <c r="G33" s="43">
        <f t="shared" si="2"/>
        <v>86428353.40866667</v>
      </c>
      <c r="H33" s="43">
        <f t="shared" si="3"/>
        <v>91774437.12466666</v>
      </c>
      <c r="I33" s="38" t="str">
        <f t="shared" si="15"/>
        <v>1</v>
      </c>
      <c r="J33" s="38" t="str">
        <f t="shared" si="16"/>
        <v>1</v>
      </c>
      <c r="K33" s="38" t="str">
        <f t="shared" si="17"/>
        <v>SI</v>
      </c>
      <c r="L33" s="44">
        <f t="shared" si="18"/>
        <v>88681483</v>
      </c>
      <c r="M33" s="45">
        <f t="shared" si="8"/>
        <v>89272178.1112378</v>
      </c>
      <c r="N33" s="46">
        <f t="shared" si="19"/>
        <v>590695</v>
      </c>
      <c r="O33" s="13"/>
      <c r="P33" s="7"/>
      <c r="Q33" s="16"/>
    </row>
    <row r="34" spans="1:17" ht="14.25">
      <c r="A34" s="60">
        <v>22</v>
      </c>
      <c r="B34" s="61" t="s">
        <v>54</v>
      </c>
      <c r="C34" s="62">
        <v>88419019</v>
      </c>
      <c r="D34" s="38">
        <v>1</v>
      </c>
      <c r="E34" s="43">
        <f t="shared" si="13"/>
        <v>88419019</v>
      </c>
      <c r="F34" s="38" t="str">
        <f t="shared" si="14"/>
        <v>SI</v>
      </c>
      <c r="G34" s="43">
        <f t="shared" si="2"/>
        <v>86428353.40866667</v>
      </c>
      <c r="H34" s="43">
        <f t="shared" si="3"/>
        <v>91774437.12466666</v>
      </c>
      <c r="I34" s="38" t="str">
        <f t="shared" si="15"/>
        <v>1</v>
      </c>
      <c r="J34" s="38" t="str">
        <f t="shared" si="16"/>
        <v>1</v>
      </c>
      <c r="K34" s="38" t="str">
        <f t="shared" si="17"/>
        <v>SI</v>
      </c>
      <c r="L34" s="44">
        <f t="shared" si="18"/>
        <v>88419019</v>
      </c>
      <c r="M34" s="45">
        <f t="shared" si="8"/>
        <v>89272178.1112378</v>
      </c>
      <c r="N34" s="46">
        <f t="shared" si="19"/>
        <v>853159</v>
      </c>
      <c r="O34" s="13"/>
      <c r="P34" s="7"/>
      <c r="Q34" s="16"/>
    </row>
    <row r="35" spans="1:17" ht="14.25">
      <c r="A35" s="60">
        <v>23</v>
      </c>
      <c r="B35" s="61" t="s">
        <v>55</v>
      </c>
      <c r="C35" s="62">
        <v>89490614</v>
      </c>
      <c r="D35" s="38">
        <v>1</v>
      </c>
      <c r="E35" s="43">
        <f t="shared" si="13"/>
        <v>89490614</v>
      </c>
      <c r="F35" s="38" t="str">
        <f t="shared" si="14"/>
        <v>SI</v>
      </c>
      <c r="G35" s="43">
        <f t="shared" si="2"/>
        <v>86428353.40866667</v>
      </c>
      <c r="H35" s="43">
        <f t="shared" si="3"/>
        <v>91774437.12466666</v>
      </c>
      <c r="I35" s="38" t="str">
        <f t="shared" si="15"/>
        <v>1</v>
      </c>
      <c r="J35" s="38" t="str">
        <f t="shared" si="16"/>
        <v>1</v>
      </c>
      <c r="K35" s="38" t="str">
        <f t="shared" si="17"/>
        <v>SI</v>
      </c>
      <c r="L35" s="44">
        <f t="shared" si="18"/>
        <v>89490614</v>
      </c>
      <c r="M35" s="45">
        <f t="shared" si="8"/>
        <v>89272178.1112378</v>
      </c>
      <c r="N35" s="46">
        <f t="shared" si="19"/>
        <v>218436</v>
      </c>
      <c r="O35" s="13"/>
      <c r="P35" s="7"/>
      <c r="Q35" s="16"/>
    </row>
    <row r="36" spans="1:17" ht="14.25">
      <c r="A36" s="60">
        <v>24</v>
      </c>
      <c r="B36" s="61" t="s">
        <v>56</v>
      </c>
      <c r="C36" s="62">
        <v>89194884</v>
      </c>
      <c r="D36" s="38">
        <v>1</v>
      </c>
      <c r="E36" s="43">
        <f t="shared" si="0"/>
        <v>89194884</v>
      </c>
      <c r="F36" s="38" t="str">
        <f t="shared" si="1"/>
        <v>SI</v>
      </c>
      <c r="G36" s="43">
        <f t="shared" si="2"/>
        <v>86428353.40866667</v>
      </c>
      <c r="H36" s="43">
        <f t="shared" si="3"/>
        <v>91774437.12466666</v>
      </c>
      <c r="I36" s="38" t="str">
        <f t="shared" si="4"/>
        <v>1</v>
      </c>
      <c r="J36" s="38" t="str">
        <f t="shared" si="5"/>
        <v>1</v>
      </c>
      <c r="K36" s="38" t="str">
        <f t="shared" si="6"/>
        <v>SI</v>
      </c>
      <c r="L36" s="44">
        <f t="shared" si="7"/>
        <v>89194884</v>
      </c>
      <c r="M36" s="45">
        <f t="shared" si="8"/>
        <v>89272178.1112378</v>
      </c>
      <c r="N36" s="46">
        <f t="shared" si="9"/>
        <v>77294</v>
      </c>
      <c r="O36" s="13">
        <f>O21</f>
        <v>22851</v>
      </c>
      <c r="P36" s="7">
        <f t="shared" si="11"/>
      </c>
      <c r="Q36" s="16">
        <f t="shared" si="12"/>
        <v>54443</v>
      </c>
    </row>
    <row r="37" spans="1:17" s="8" customFormat="1" ht="15.75">
      <c r="A37" s="53">
        <v>25</v>
      </c>
      <c r="B37" s="53" t="s">
        <v>57</v>
      </c>
      <c r="C37" s="26">
        <v>89249327</v>
      </c>
      <c r="D37" s="54">
        <v>1</v>
      </c>
      <c r="E37" s="39">
        <f t="shared" si="0"/>
        <v>89249327</v>
      </c>
      <c r="F37" s="54" t="str">
        <f t="shared" si="1"/>
        <v>SI</v>
      </c>
      <c r="G37" s="39">
        <f t="shared" si="2"/>
        <v>86428353.40866667</v>
      </c>
      <c r="H37" s="39">
        <f t="shared" si="3"/>
        <v>91774437.12466666</v>
      </c>
      <c r="I37" s="54" t="str">
        <f t="shared" si="4"/>
        <v>1</v>
      </c>
      <c r="J37" s="54" t="str">
        <f t="shared" si="5"/>
        <v>1</v>
      </c>
      <c r="K37" s="54" t="str">
        <f t="shared" si="6"/>
        <v>SI</v>
      </c>
      <c r="L37" s="55">
        <f t="shared" si="7"/>
        <v>89249327</v>
      </c>
      <c r="M37" s="56">
        <f t="shared" si="8"/>
        <v>89272178.1112378</v>
      </c>
      <c r="N37" s="57">
        <f t="shared" si="9"/>
        <v>22851</v>
      </c>
      <c r="O37" s="27">
        <f aca="true" t="shared" si="20" ref="O37:O42">O36</f>
        <v>22851</v>
      </c>
      <c r="P37" s="7" t="str">
        <f t="shared" si="11"/>
        <v>JUAN CARLOS VALENCIA</v>
      </c>
      <c r="Q37" s="28">
        <f t="shared" si="12"/>
        <v>0</v>
      </c>
    </row>
    <row r="38" spans="1:17" ht="14.25">
      <c r="A38" s="60">
        <v>26</v>
      </c>
      <c r="B38" s="61" t="s">
        <v>32</v>
      </c>
      <c r="C38" s="62">
        <v>89511141</v>
      </c>
      <c r="D38" s="38">
        <v>1</v>
      </c>
      <c r="E38" s="43">
        <f t="shared" si="0"/>
        <v>89511141</v>
      </c>
      <c r="F38" s="38" t="str">
        <f t="shared" si="1"/>
        <v>SI</v>
      </c>
      <c r="G38" s="43">
        <f t="shared" si="2"/>
        <v>86428353.40866667</v>
      </c>
      <c r="H38" s="43">
        <f t="shared" si="3"/>
        <v>91774437.12466666</v>
      </c>
      <c r="I38" s="38" t="str">
        <f t="shared" si="4"/>
        <v>1</v>
      </c>
      <c r="J38" s="38" t="str">
        <f t="shared" si="5"/>
        <v>1</v>
      </c>
      <c r="K38" s="38" t="str">
        <f t="shared" si="6"/>
        <v>SI</v>
      </c>
      <c r="L38" s="44">
        <f t="shared" si="7"/>
        <v>89511141</v>
      </c>
      <c r="M38" s="45">
        <f t="shared" si="8"/>
        <v>89272178.1112378</v>
      </c>
      <c r="N38" s="46">
        <f t="shared" si="9"/>
        <v>238963</v>
      </c>
      <c r="O38" s="13">
        <f t="shared" si="20"/>
        <v>22851</v>
      </c>
      <c r="P38" s="7">
        <f t="shared" si="11"/>
      </c>
      <c r="Q38" s="16">
        <f t="shared" si="12"/>
        <v>216112</v>
      </c>
    </row>
    <row r="39" spans="1:17" ht="14.25">
      <c r="A39" s="60">
        <v>27</v>
      </c>
      <c r="B39" s="61" t="s">
        <v>58</v>
      </c>
      <c r="C39" s="62">
        <v>89384869</v>
      </c>
      <c r="D39" s="38">
        <v>1</v>
      </c>
      <c r="E39" s="43">
        <f t="shared" si="0"/>
        <v>89384869</v>
      </c>
      <c r="F39" s="38" t="str">
        <f t="shared" si="1"/>
        <v>SI</v>
      </c>
      <c r="G39" s="43">
        <f t="shared" si="2"/>
        <v>86428353.40866667</v>
      </c>
      <c r="H39" s="43">
        <f t="shared" si="3"/>
        <v>91774437.12466666</v>
      </c>
      <c r="I39" s="38" t="str">
        <f t="shared" si="4"/>
        <v>1</v>
      </c>
      <c r="J39" s="38" t="str">
        <f t="shared" si="5"/>
        <v>1</v>
      </c>
      <c r="K39" s="38" t="str">
        <f t="shared" si="6"/>
        <v>SI</v>
      </c>
      <c r="L39" s="44">
        <f t="shared" si="7"/>
        <v>89384869</v>
      </c>
      <c r="M39" s="45">
        <f t="shared" si="8"/>
        <v>89272178.1112378</v>
      </c>
      <c r="N39" s="46">
        <f t="shared" si="9"/>
        <v>112691</v>
      </c>
      <c r="O39" s="13">
        <f t="shared" si="20"/>
        <v>22851</v>
      </c>
      <c r="P39" s="7">
        <f t="shared" si="11"/>
      </c>
      <c r="Q39" s="16">
        <f t="shared" si="12"/>
        <v>89840</v>
      </c>
    </row>
    <row r="40" spans="1:17" ht="14.25">
      <c r="A40" s="60">
        <v>28</v>
      </c>
      <c r="B40" s="61" t="s">
        <v>59</v>
      </c>
      <c r="C40" s="62">
        <v>89451254</v>
      </c>
      <c r="D40" s="38">
        <v>1</v>
      </c>
      <c r="E40" s="43">
        <f t="shared" si="0"/>
        <v>89451254</v>
      </c>
      <c r="F40" s="38" t="str">
        <f t="shared" si="1"/>
        <v>SI</v>
      </c>
      <c r="G40" s="43">
        <f t="shared" si="2"/>
        <v>86428353.40866667</v>
      </c>
      <c r="H40" s="43">
        <f t="shared" si="3"/>
        <v>91774437.12466666</v>
      </c>
      <c r="I40" s="38" t="str">
        <f t="shared" si="4"/>
        <v>1</v>
      </c>
      <c r="J40" s="38" t="str">
        <f t="shared" si="5"/>
        <v>1</v>
      </c>
      <c r="K40" s="38" t="str">
        <f t="shared" si="6"/>
        <v>SI</v>
      </c>
      <c r="L40" s="44">
        <f t="shared" si="7"/>
        <v>89451254</v>
      </c>
      <c r="M40" s="45">
        <f t="shared" si="8"/>
        <v>89272178.1112378</v>
      </c>
      <c r="N40" s="46">
        <f t="shared" si="9"/>
        <v>179076</v>
      </c>
      <c r="O40" s="13">
        <f t="shared" si="20"/>
        <v>22851</v>
      </c>
      <c r="P40" s="7">
        <f t="shared" si="11"/>
      </c>
      <c r="Q40" s="16">
        <f t="shared" si="12"/>
        <v>156225</v>
      </c>
    </row>
    <row r="41" spans="1:17" ht="14.25">
      <c r="A41" s="60">
        <v>29</v>
      </c>
      <c r="B41" s="61" t="s">
        <v>60</v>
      </c>
      <c r="C41" s="62">
        <v>89347981</v>
      </c>
      <c r="D41" s="38">
        <v>1</v>
      </c>
      <c r="E41" s="43">
        <f t="shared" si="0"/>
        <v>89347981</v>
      </c>
      <c r="F41" s="38" t="str">
        <f t="shared" si="1"/>
        <v>SI</v>
      </c>
      <c r="G41" s="43">
        <f t="shared" si="2"/>
        <v>86428353.40866667</v>
      </c>
      <c r="H41" s="43">
        <f t="shared" si="3"/>
        <v>91774437.12466666</v>
      </c>
      <c r="I41" s="38" t="str">
        <f t="shared" si="4"/>
        <v>1</v>
      </c>
      <c r="J41" s="38" t="str">
        <f t="shared" si="5"/>
        <v>1</v>
      </c>
      <c r="K41" s="38" t="str">
        <f t="shared" si="6"/>
        <v>SI</v>
      </c>
      <c r="L41" s="44">
        <f t="shared" si="7"/>
        <v>89347981</v>
      </c>
      <c r="M41" s="45">
        <f t="shared" si="8"/>
        <v>89272178.1112378</v>
      </c>
      <c r="N41" s="46">
        <f t="shared" si="9"/>
        <v>75803</v>
      </c>
      <c r="O41" s="13">
        <f t="shared" si="20"/>
        <v>22851</v>
      </c>
      <c r="P41" s="7">
        <f t="shared" si="11"/>
      </c>
      <c r="Q41" s="16">
        <f t="shared" si="12"/>
        <v>52952</v>
      </c>
    </row>
    <row r="42" spans="1:17" ht="14.25">
      <c r="A42" s="60">
        <v>30</v>
      </c>
      <c r="B42" s="61" t="s">
        <v>61</v>
      </c>
      <c r="C42" s="62">
        <v>88843801</v>
      </c>
      <c r="D42" s="38">
        <v>1</v>
      </c>
      <c r="E42" s="43">
        <f t="shared" si="0"/>
        <v>88843801</v>
      </c>
      <c r="F42" s="38" t="str">
        <f t="shared" si="1"/>
        <v>SI</v>
      </c>
      <c r="G42" s="43">
        <f t="shared" si="2"/>
        <v>86428353.40866667</v>
      </c>
      <c r="H42" s="43">
        <f t="shared" si="3"/>
        <v>91774437.12466666</v>
      </c>
      <c r="I42" s="38" t="str">
        <f t="shared" si="4"/>
        <v>1</v>
      </c>
      <c r="J42" s="38" t="str">
        <f t="shared" si="5"/>
        <v>1</v>
      </c>
      <c r="K42" s="38" t="str">
        <f t="shared" si="6"/>
        <v>SI</v>
      </c>
      <c r="L42" s="44">
        <f t="shared" si="7"/>
        <v>88843801</v>
      </c>
      <c r="M42" s="45">
        <f t="shared" si="8"/>
        <v>89272178.1112378</v>
      </c>
      <c r="N42" s="46">
        <f t="shared" si="9"/>
        <v>428377</v>
      </c>
      <c r="O42" s="13">
        <f t="shared" si="20"/>
        <v>22851</v>
      </c>
      <c r="P42" s="7">
        <f t="shared" si="11"/>
      </c>
      <c r="Q42" s="16">
        <f t="shared" si="12"/>
        <v>405526</v>
      </c>
    </row>
    <row r="43" spans="1:17" ht="14.25">
      <c r="A43" s="11"/>
      <c r="B43" s="25"/>
      <c r="C43" s="23"/>
      <c r="D43" s="11"/>
      <c r="E43" s="14"/>
      <c r="F43" s="11"/>
      <c r="G43" s="14"/>
      <c r="H43" s="14"/>
      <c r="I43" s="11"/>
      <c r="J43" s="11"/>
      <c r="K43" s="11"/>
      <c r="L43" s="15"/>
      <c r="M43" s="17"/>
      <c r="N43" s="5"/>
      <c r="O43" s="13"/>
      <c r="P43" s="7"/>
      <c r="Q43" s="16"/>
    </row>
    <row r="44" spans="3:11" ht="15" thickBot="1">
      <c r="C44" s="18"/>
      <c r="E44" s="7"/>
      <c r="F44" s="7"/>
      <c r="G44" s="7"/>
      <c r="H44" s="7"/>
      <c r="K44" s="7"/>
    </row>
    <row r="45" spans="2:5" ht="15.75" thickBot="1">
      <c r="B45" s="9" t="s">
        <v>22</v>
      </c>
      <c r="C45" s="6"/>
      <c r="D45" s="19"/>
      <c r="E45" s="47">
        <v>30</v>
      </c>
    </row>
    <row r="46" spans="2:13" ht="15.75" thickBot="1">
      <c r="B46" s="9" t="s">
        <v>17</v>
      </c>
      <c r="C46" s="22"/>
      <c r="D46" s="2"/>
      <c r="E46" s="48">
        <f>SUM(C13:C42)/30</f>
        <v>89101395.26666667</v>
      </c>
      <c r="M46" s="7"/>
    </row>
    <row r="47" spans="2:13" ht="15">
      <c r="B47" s="9" t="s">
        <v>1</v>
      </c>
      <c r="C47" s="22"/>
      <c r="D47" s="3"/>
      <c r="E47" s="48">
        <f>0.97*E46</f>
        <v>86428353.40866667</v>
      </c>
      <c r="M47" s="7"/>
    </row>
    <row r="48" spans="2:13" ht="15">
      <c r="B48" s="9" t="s">
        <v>2</v>
      </c>
      <c r="C48" s="22"/>
      <c r="D48" s="3"/>
      <c r="E48" s="49">
        <f>1.03*E46</f>
        <v>91774437.12466666</v>
      </c>
      <c r="M48" s="7"/>
    </row>
    <row r="49" spans="2:13" ht="15.75" thickBot="1">
      <c r="B49" s="9" t="s">
        <v>17</v>
      </c>
      <c r="C49" s="22"/>
      <c r="D49" s="20"/>
      <c r="E49" s="49">
        <f>+E46</f>
        <v>89101395.26666667</v>
      </c>
      <c r="M49" s="7"/>
    </row>
    <row r="50" spans="2:12" ht="15">
      <c r="B50" s="9" t="s">
        <v>18</v>
      </c>
      <c r="C50" s="22"/>
      <c r="D50" s="20"/>
      <c r="E50" s="48">
        <f>SUM(L13:L42)/30</f>
        <v>89101395.26666667</v>
      </c>
      <c r="K50" s="1"/>
      <c r="L50" s="13"/>
    </row>
    <row r="51" spans="2:12" ht="15">
      <c r="B51" s="7" t="s">
        <v>8</v>
      </c>
      <c r="C51" s="6"/>
      <c r="E51" s="49">
        <f>MIN(C13:C42)</f>
        <v>88076376</v>
      </c>
      <c r="K51" s="1"/>
      <c r="L51" s="13"/>
    </row>
    <row r="52" spans="2:5" ht="15">
      <c r="B52" s="9" t="s">
        <v>9</v>
      </c>
      <c r="C52" s="22"/>
      <c r="D52" s="20"/>
      <c r="E52" s="49">
        <f>MAX(C13:C42)</f>
        <v>89819206</v>
      </c>
    </row>
    <row r="53" spans="2:5" ht="15.75" thickBot="1">
      <c r="B53" s="9" t="s">
        <v>7</v>
      </c>
      <c r="C53" s="21"/>
      <c r="D53" s="20"/>
      <c r="E53" s="50">
        <f>+E12</f>
        <v>90278222</v>
      </c>
    </row>
    <row r="54" spans="2:5" ht="15.75" thickBot="1">
      <c r="B54" s="9" t="s">
        <v>19</v>
      </c>
      <c r="C54" s="21"/>
      <c r="D54" s="10"/>
      <c r="E54" s="51">
        <f>GEOMEAN(E49:E53)</f>
        <v>89272178.1112378</v>
      </c>
    </row>
    <row r="55" ht="15.75" thickBot="1">
      <c r="E55" s="52"/>
    </row>
    <row r="56" spans="2:5" ht="15.75" thickBot="1">
      <c r="B56" s="7" t="s">
        <v>21</v>
      </c>
      <c r="E56" s="51">
        <f>MIN(N13:N42)</f>
        <v>22851</v>
      </c>
    </row>
    <row r="58" ht="14.25">
      <c r="B58" s="9"/>
    </row>
    <row r="62" spans="2:5" s="52" customFormat="1" ht="15">
      <c r="B62" s="58" t="s">
        <v>26</v>
      </c>
      <c r="C62" s="59"/>
      <c r="E62" s="52" t="s">
        <v>27</v>
      </c>
    </row>
    <row r="63" spans="2:5" s="52" customFormat="1" ht="15">
      <c r="B63" s="58" t="s">
        <v>28</v>
      </c>
      <c r="C63" s="59"/>
      <c r="E63" s="52" t="s">
        <v>29</v>
      </c>
    </row>
    <row r="64" spans="2:3" s="52" customFormat="1" ht="15">
      <c r="B64" s="58"/>
      <c r="C64" s="59"/>
    </row>
    <row r="65" spans="2:7" s="52" customFormat="1" ht="15">
      <c r="B65" s="68" t="s">
        <v>30</v>
      </c>
      <c r="C65" s="68"/>
      <c r="D65" s="68"/>
      <c r="E65" s="68"/>
      <c r="F65" s="68"/>
      <c r="G65" s="68"/>
    </row>
  </sheetData>
  <sheetProtection/>
  <mergeCells count="12">
    <mergeCell ref="D10:D11"/>
    <mergeCell ref="B65:G65"/>
    <mergeCell ref="L9:N9"/>
    <mergeCell ref="A10:A11"/>
    <mergeCell ref="B10:B11"/>
    <mergeCell ref="C10:C11"/>
    <mergeCell ref="A5:N5"/>
    <mergeCell ref="A6:N6"/>
    <mergeCell ref="A1:N1"/>
    <mergeCell ref="A2:N2"/>
    <mergeCell ref="A3:N3"/>
    <mergeCell ref="A4:N4"/>
  </mergeCells>
  <printOptions horizontalCentered="1"/>
  <pageMargins left="0.6974803149606299" right="0.15748031496062992" top="0.1968503937007874" bottom="0.1968503937007874" header="0" footer="0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 unicauca</cp:lastModifiedBy>
  <cp:lastPrinted>2008-12-11T22:55:31Z</cp:lastPrinted>
  <dcterms:created xsi:type="dcterms:W3CDTF">2005-11-18T17:40:41Z</dcterms:created>
  <dcterms:modified xsi:type="dcterms:W3CDTF">2008-12-11T22:56:17Z</dcterms:modified>
  <cp:category/>
  <cp:version/>
  <cp:contentType/>
  <cp:contentStatus/>
</cp:coreProperties>
</file>